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Board Meeting Packets\Upcoming Board Meeting Materials\"/>
    </mc:Choice>
  </mc:AlternateContent>
  <xr:revisionPtr revIDLastSave="0" documentId="13_ncr:1_{68EBA709-D3B5-4A29-B543-7D549A592489}" xr6:coauthVersionLast="47" xr6:coauthVersionMax="47" xr10:uidLastSave="{00000000-0000-0000-0000-000000000000}"/>
  <bookViews>
    <workbookView xWindow="31155" yWindow="2190" windowWidth="21600" windowHeight="11385" xr2:uid="{24DD2893-95AB-4B1F-A96E-9C5EB3F97096}"/>
  </bookViews>
  <sheets>
    <sheet name="Assumptions" sheetId="6" r:id="rId1"/>
    <sheet name="Multi-Year" sheetId="5" r:id="rId2"/>
    <sheet name="Consolidated" sheetId="1" r:id="rId3"/>
    <sheet name="OBA" sheetId="2" r:id="rId4"/>
    <sheet name="OBASCO" sheetId="3" r:id="rId5"/>
    <sheet name="OBAIA" sheetId="4"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5" l="1"/>
  <c r="G8" i="5"/>
  <c r="E10" i="5"/>
  <c r="E8" i="5"/>
  <c r="C8" i="5"/>
  <c r="K12" i="5"/>
  <c r="I12" i="5"/>
  <c r="Q10" i="5"/>
  <c r="Q12" i="5" s="1"/>
  <c r="O10" i="5"/>
  <c r="O12" i="5" s="1"/>
  <c r="M10" i="5"/>
  <c r="M12" i="5" s="1"/>
  <c r="E12" i="5"/>
  <c r="G16" i="3"/>
  <c r="G15" i="3"/>
  <c r="E16" i="3"/>
  <c r="E15" i="3"/>
  <c r="C16" i="3"/>
  <c r="C15" i="3"/>
  <c r="G27" i="1"/>
  <c r="E27" i="1"/>
  <c r="G26" i="1"/>
  <c r="E26" i="1"/>
  <c r="G25" i="1"/>
  <c r="E25" i="1"/>
  <c r="G24" i="1"/>
  <c r="E24" i="1"/>
  <c r="G23" i="1"/>
  <c r="E23" i="1"/>
  <c r="G22" i="1"/>
  <c r="E22" i="1"/>
  <c r="G21" i="1"/>
  <c r="E21" i="1"/>
  <c r="G20" i="1"/>
  <c r="E20" i="1"/>
  <c r="G19" i="1"/>
  <c r="E19" i="1"/>
  <c r="G18" i="1"/>
  <c r="E18" i="1"/>
  <c r="G17" i="1"/>
  <c r="E17" i="1"/>
  <c r="C27" i="1"/>
  <c r="C26" i="1"/>
  <c r="C25" i="1"/>
  <c r="C24" i="1"/>
  <c r="C23" i="1"/>
  <c r="C22" i="1"/>
  <c r="C21" i="1"/>
  <c r="C20" i="1"/>
  <c r="C19" i="1"/>
  <c r="C18" i="1"/>
  <c r="C17" i="1"/>
  <c r="G12" i="1"/>
  <c r="E12" i="1"/>
  <c r="C12" i="1"/>
  <c r="G9" i="1"/>
  <c r="E9" i="1"/>
  <c r="C9" i="1"/>
  <c r="G12" i="5" l="1"/>
  <c r="G11" i="1" l="1"/>
  <c r="E11" i="1"/>
  <c r="C11" i="1"/>
  <c r="G10" i="1"/>
  <c r="E10" i="1"/>
  <c r="C10" i="1"/>
  <c r="G8" i="1"/>
  <c r="E8" i="1"/>
  <c r="E13" i="1" s="1"/>
  <c r="E31" i="1" s="1"/>
  <c r="E35" i="1" s="1"/>
  <c r="C8" i="1"/>
  <c r="G7" i="1"/>
  <c r="E7" i="1"/>
  <c r="C7" i="1"/>
  <c r="G18" i="4"/>
  <c r="E18" i="4"/>
  <c r="C18" i="4"/>
  <c r="G10" i="4"/>
  <c r="E10" i="4"/>
  <c r="C10" i="4"/>
  <c r="E27" i="2"/>
  <c r="G22" i="3"/>
  <c r="E22" i="3"/>
  <c r="C22" i="3"/>
  <c r="G11" i="3"/>
  <c r="E11" i="3"/>
  <c r="C11" i="3"/>
  <c r="G27" i="2"/>
  <c r="C27" i="2"/>
  <c r="G13" i="2"/>
  <c r="E13" i="2"/>
  <c r="C13" i="2"/>
  <c r="G29" i="1"/>
  <c r="C10" i="5" s="1"/>
  <c r="C12" i="5" s="1"/>
  <c r="E29" i="1"/>
  <c r="C29" i="1"/>
  <c r="G13" i="1" l="1"/>
  <c r="G31" i="1" s="1"/>
  <c r="G35" i="1" s="1"/>
  <c r="C13" i="1"/>
  <c r="C31" i="1" s="1"/>
  <c r="C35" i="1" s="1"/>
  <c r="G20" i="4"/>
  <c r="G24" i="4" s="1"/>
  <c r="E20" i="4"/>
  <c r="E24" i="4" s="1"/>
  <c r="C20" i="4"/>
  <c r="C24" i="4" s="1"/>
  <c r="G24" i="3"/>
  <c r="G28" i="3" s="1"/>
  <c r="E24" i="3"/>
  <c r="E28" i="3" s="1"/>
  <c r="C24" i="3"/>
  <c r="C28" i="3" s="1"/>
  <c r="G29" i="2"/>
  <c r="G33" i="2" s="1"/>
  <c r="E29" i="2"/>
  <c r="E33" i="2" s="1"/>
  <c r="C29" i="2"/>
  <c r="C33" i="2" s="1"/>
</calcChain>
</file>

<file path=xl/sharedStrings.xml><?xml version="1.0" encoding="utf-8"?>
<sst xmlns="http://schemas.openxmlformats.org/spreadsheetml/2006/main" count="125" uniqueCount="65">
  <si>
    <t>CONSOLIDATED</t>
  </si>
  <si>
    <t>Actual 23-24</t>
  </si>
  <si>
    <t>Projected YE #s for FY 24-25 based on 2/28/25 f/s</t>
  </si>
  <si>
    <t>Budget 25-26</t>
  </si>
  <si>
    <t>INCOME</t>
  </si>
  <si>
    <t>Dues</t>
  </si>
  <si>
    <t>Education</t>
  </si>
  <si>
    <t>Sponsorships</t>
  </si>
  <si>
    <t>Investment - Recog &amp; Unrecog</t>
  </si>
  <si>
    <t>Other</t>
  </si>
  <si>
    <t>Products &amp; Services</t>
  </si>
  <si>
    <t>Total Income</t>
  </si>
  <si>
    <t>EXPENSE</t>
  </si>
  <si>
    <t>Education (excluding categories listed below)</t>
  </si>
  <si>
    <t>Compensation &amp; Benefits &amp; Contract Labor</t>
  </si>
  <si>
    <t>Office Overhead</t>
  </si>
  <si>
    <t>Building-related</t>
  </si>
  <si>
    <t>Travel, Incl Vehicles</t>
  </si>
  <si>
    <t>Association Promotion</t>
  </si>
  <si>
    <t>Administration</t>
  </si>
  <si>
    <t>Lobbying &amp; PAC</t>
  </si>
  <si>
    <t>Public &amp; Member Relations</t>
  </si>
  <si>
    <t>Newspaper</t>
  </si>
  <si>
    <t>Overhead Allocation</t>
  </si>
  <si>
    <t>Total Expense</t>
  </si>
  <si>
    <t>Net Income</t>
  </si>
  <si>
    <t>Depreciation</t>
  </si>
  <si>
    <t>Subscriptions</t>
  </si>
  <si>
    <t>Advertising</t>
  </si>
  <si>
    <t>Endorsements</t>
  </si>
  <si>
    <t>OKLAHOMA BANKERS ASSOCIATION</t>
  </si>
  <si>
    <t>OBA SERVICES COMPANY</t>
  </si>
  <si>
    <t>OBA INSURANCE AGENCY</t>
  </si>
  <si>
    <t>Other Insurance Programs</t>
  </si>
  <si>
    <t>Employee Group Insurance</t>
  </si>
  <si>
    <t>Bank Insurance</t>
  </si>
  <si>
    <t>Sponsorships &amp; Advertising</t>
  </si>
  <si>
    <t>CONSOLIDATED MULTI-YEAR COMPARISON</t>
  </si>
  <si>
    <t>Actual</t>
  </si>
  <si>
    <t>Budget</t>
  </si>
  <si>
    <t>Projected</t>
  </si>
  <si>
    <t>(W/ PPP)</t>
  </si>
  <si>
    <t>2025-2026</t>
  </si>
  <si>
    <t>2024-2025</t>
  </si>
  <si>
    <t>2023-2024</t>
  </si>
  <si>
    <t>2022-2023</t>
  </si>
  <si>
    <t>2021-2022</t>
  </si>
  <si>
    <t>2020-2021</t>
  </si>
  <si>
    <t>2019-2020</t>
  </si>
  <si>
    <t>2018-2019</t>
  </si>
  <si>
    <t>Total Revenue</t>
  </si>
  <si>
    <t>Net (Accrual Basis)</t>
  </si>
  <si>
    <t>limited pandemic</t>
  </si>
  <si>
    <t>most of fiscal</t>
  </si>
  <si>
    <t>2 mos pandemic</t>
  </si>
  <si>
    <t>effect</t>
  </si>
  <si>
    <t>year in pandemic</t>
  </si>
  <si>
    <t>ASSUMPTIONS/REASONING</t>
  </si>
  <si>
    <t>Investment income creates a significant variance in comparig from year-to-year.  Historically, we have included CD Interest and a level $60,000 for investment portfolio.</t>
  </si>
  <si>
    <t>No replacement of corporate vehicles.</t>
  </si>
  <si>
    <t>FIXED ASSETS</t>
  </si>
  <si>
    <t>Replace copier, folding machine and envelope printer.  Anticipated cost of $38,000 with annual depreciation expense of $550/month over a 60 month life.</t>
  </si>
  <si>
    <t>There have been a few bank acquisitions with at least one currently in progress.  The result of these acquisitions, including the one in progress, will be a decrease of approximately $10,000 in dues revenue.  Additionally, based on past activity of the acquiring insitution, we anticipate a decrease in education revenue of approximately $25,000.</t>
  </si>
  <si>
    <t>The varaince between Prior Year, Projected Current Year and Budget for Products &amp; Servives Expense is the cost of the calendar in the Prior Year.  We experienced a production problem that significantly increased the cost of the product.  It has been resolved and was back in line for the fiscal year ending 4.30.2025.</t>
  </si>
  <si>
    <t>Increase in Admin Expense for both OBA and OBASCO is to allow for additional training for Scott (ABA General Council meeting and CLE), Jeremy (HR admin training), Sharon (aboutfraud.com) and Thi (ABA Convention or Community Bankers Conference). A portion of the increase was also for the cost of the annual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</si>
</sst>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quot;$&quot;#,##0"/>
  </numFmts>
  <fonts count="9" x14ac:knownFonts="1">
    <font>
      <sz val="14"/>
      <color theme="1"/>
      <name val="Verdana"/>
      <family val="2"/>
    </font>
    <font>
      <sz val="14"/>
      <color theme="1"/>
      <name val="Verdana"/>
      <family val="2"/>
    </font>
    <font>
      <b/>
      <sz val="14"/>
      <color theme="1"/>
      <name val="Verdana"/>
      <family val="2"/>
    </font>
    <font>
      <b/>
      <u/>
      <sz val="14"/>
      <color theme="1"/>
      <name val="Verdana"/>
      <family val="2"/>
    </font>
    <font>
      <sz val="14"/>
      <name val="Verdana"/>
      <family val="2"/>
    </font>
    <font>
      <b/>
      <sz val="14"/>
      <name val="Verdana"/>
      <family val="2"/>
    </font>
    <font>
      <b/>
      <sz val="16"/>
      <name val="Verdana"/>
      <family val="2"/>
    </font>
    <font>
      <b/>
      <sz val="16"/>
      <color theme="1"/>
      <name val="Verdana"/>
      <family val="2"/>
    </font>
    <font>
      <u/>
      <sz val="14"/>
      <color theme="1"/>
      <name val="Verdana"/>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bottom style="thick">
        <color indexed="64"/>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0" fillId="0" borderId="0" xfId="0" applyAlignment="1">
      <alignment wrapText="1"/>
    </xf>
    <xf numFmtId="0" fontId="2" fillId="0" borderId="0" xfId="0" applyFont="1" applyAlignment="1">
      <alignment horizontal="center" wrapText="1"/>
    </xf>
    <xf numFmtId="0" fontId="2" fillId="0" borderId="1" xfId="0" applyFont="1" applyBorder="1" applyAlignment="1">
      <alignment horizontal="center" wrapText="1"/>
    </xf>
    <xf numFmtId="0" fontId="2" fillId="0" borderId="0" xfId="0" applyFont="1"/>
    <xf numFmtId="0" fontId="3" fillId="0" borderId="0" xfId="0" applyFont="1"/>
    <xf numFmtId="164" fontId="0" fillId="0" borderId="0" xfId="0" applyNumberFormat="1"/>
    <xf numFmtId="0" fontId="0" fillId="0" borderId="2" xfId="0" applyBorder="1"/>
    <xf numFmtId="164" fontId="2" fillId="0" borderId="0" xfId="0" applyNumberFormat="1" applyFont="1"/>
    <xf numFmtId="3" fontId="0" fillId="0" borderId="0" xfId="0" applyNumberFormat="1"/>
    <xf numFmtId="3" fontId="0" fillId="0" borderId="2" xfId="0" applyNumberFormat="1" applyBorder="1"/>
    <xf numFmtId="3" fontId="0" fillId="0" borderId="1" xfId="0" applyNumberFormat="1" applyBorder="1"/>
    <xf numFmtId="164" fontId="0" fillId="0" borderId="3" xfId="0" applyNumberFormat="1" applyBorder="1"/>
    <xf numFmtId="5" fontId="2" fillId="0" borderId="0" xfId="0" applyNumberFormat="1" applyFont="1"/>
    <xf numFmtId="5" fontId="0" fillId="0" borderId="3" xfId="0" applyNumberFormat="1" applyBorder="1"/>
    <xf numFmtId="5" fontId="0" fillId="0" borderId="0" xfId="0" applyNumberFormat="1"/>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42" fontId="4" fillId="0" borderId="0" xfId="1" applyNumberFormat="1" applyFont="1" applyAlignment="1">
      <alignment vertical="center"/>
    </xf>
    <xf numFmtId="42" fontId="4" fillId="0" borderId="0" xfId="1" applyNumberFormat="1" applyFont="1" applyAlignment="1">
      <alignment horizontal="right" vertical="center"/>
    </xf>
    <xf numFmtId="42" fontId="4" fillId="0" borderId="0" xfId="1" applyNumberFormat="1" applyFont="1" applyFill="1" applyAlignment="1">
      <alignment horizontal="right" vertical="center"/>
    </xf>
    <xf numFmtId="42" fontId="4" fillId="0" borderId="0" xfId="0" applyNumberFormat="1" applyFont="1" applyAlignment="1">
      <alignment vertical="center"/>
    </xf>
    <xf numFmtId="42" fontId="4" fillId="0" borderId="0" xfId="1" applyNumberFormat="1" applyFont="1" applyFill="1" applyAlignment="1">
      <alignment vertical="center"/>
    </xf>
    <xf numFmtId="42" fontId="4" fillId="0" borderId="1" xfId="1" applyNumberFormat="1" applyFont="1" applyBorder="1" applyAlignment="1">
      <alignment vertical="center"/>
    </xf>
    <xf numFmtId="42" fontId="4" fillId="0" borderId="1" xfId="1" applyNumberFormat="1" applyFont="1" applyBorder="1" applyAlignment="1">
      <alignment horizontal="right" vertical="center"/>
    </xf>
    <xf numFmtId="42" fontId="4" fillId="0" borderId="1" xfId="1" applyNumberFormat="1" applyFont="1" applyFill="1" applyBorder="1" applyAlignment="1">
      <alignment horizontal="right" vertical="center"/>
    </xf>
    <xf numFmtId="42" fontId="4" fillId="0" borderId="0" xfId="1" applyNumberFormat="1" applyFont="1" applyBorder="1" applyAlignment="1">
      <alignment horizontal="right" vertical="center"/>
    </xf>
    <xf numFmtId="42" fontId="4" fillId="0" borderId="3" xfId="1" applyNumberFormat="1" applyFont="1" applyBorder="1" applyAlignment="1">
      <alignment vertical="center"/>
    </xf>
    <xf numFmtId="42" fontId="4" fillId="0" borderId="3" xfId="1" applyNumberFormat="1" applyFont="1" applyFill="1" applyBorder="1" applyAlignment="1">
      <alignment vertical="center"/>
    </xf>
    <xf numFmtId="0" fontId="6" fillId="0" borderId="0" xfId="0" applyFont="1" applyAlignment="1">
      <alignment horizontal="center" vertical="center"/>
    </xf>
    <xf numFmtId="3" fontId="4" fillId="0" borderId="0" xfId="0" applyNumberFormat="1" applyFont="1" applyAlignment="1">
      <alignment vertical="center"/>
    </xf>
    <xf numFmtId="164" fontId="4" fillId="0" borderId="0" xfId="0" applyNumberFormat="1" applyFont="1" applyAlignment="1">
      <alignment vertical="center"/>
    </xf>
    <xf numFmtId="3" fontId="4" fillId="0" borderId="1" xfId="0" applyNumberFormat="1" applyFont="1" applyBorder="1" applyAlignment="1">
      <alignment vertical="center"/>
    </xf>
    <xf numFmtId="0" fontId="7" fillId="0" borderId="0" xfId="0" applyFont="1" applyAlignment="1">
      <alignment horizontal="center"/>
    </xf>
    <xf numFmtId="0" fontId="7" fillId="0" borderId="0" xfId="0" applyFont="1"/>
    <xf numFmtId="0" fontId="8" fillId="0" borderId="0" xfId="0" applyFont="1"/>
    <xf numFmtId="0" fontId="6" fillId="0" borderId="0" xfId="0" applyFont="1" applyAlignment="1">
      <alignment horizontal="center" vertical="center"/>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C386-7E32-4DBE-A9B9-110DE45F8E0B}">
  <dimension ref="A1:F13"/>
  <sheetViews>
    <sheetView tabSelected="1" workbookViewId="0">
      <selection activeCell="A7" sqref="A7"/>
    </sheetView>
  </sheetViews>
  <sheetFormatPr defaultRowHeight="18" x14ac:dyDescent="0.25"/>
  <cols>
    <col min="1" max="1" width="60.75" customWidth="1"/>
  </cols>
  <sheetData>
    <row r="1" spans="1:6" ht="19.5" x14ac:dyDescent="0.25">
      <c r="A1" s="36" t="s">
        <v>57</v>
      </c>
      <c r="B1" s="37"/>
      <c r="C1" s="37"/>
      <c r="D1" s="37"/>
      <c r="E1" s="37"/>
      <c r="F1" s="37"/>
    </row>
    <row r="2" spans="1:6" ht="19.5" x14ac:dyDescent="0.25">
      <c r="A2" s="36"/>
      <c r="B2" s="37"/>
      <c r="C2" s="37"/>
      <c r="D2" s="37"/>
      <c r="E2" s="37"/>
      <c r="F2" s="37"/>
    </row>
    <row r="3" spans="1:6" ht="19.5" x14ac:dyDescent="0.25">
      <c r="A3" s="38" t="s">
        <v>60</v>
      </c>
      <c r="B3" s="37"/>
      <c r="C3" s="37"/>
      <c r="D3" s="37"/>
      <c r="E3" s="37"/>
      <c r="F3" s="37"/>
    </row>
    <row r="4" spans="1:6" x14ac:dyDescent="0.25">
      <c r="A4" t="s">
        <v>59</v>
      </c>
    </row>
    <row r="5" spans="1:6" ht="54" x14ac:dyDescent="0.25">
      <c r="A5" s="1" t="s">
        <v>61</v>
      </c>
    </row>
    <row r="7" spans="1:6" ht="54" x14ac:dyDescent="0.25">
      <c r="A7" s="1" t="s">
        <v>58</v>
      </c>
    </row>
    <row r="8" spans="1:6" x14ac:dyDescent="0.25">
      <c r="A8" s="1"/>
    </row>
    <row r="9" spans="1:6" ht="90" x14ac:dyDescent="0.25">
      <c r="A9" s="1" t="s">
        <v>62</v>
      </c>
    </row>
    <row r="11" spans="1:6" ht="90" x14ac:dyDescent="0.25">
      <c r="A11" s="1" t="s">
        <v>63</v>
      </c>
    </row>
    <row r="13" spans="1:6" ht="90" x14ac:dyDescent="0.25">
      <c r="A13" s="1"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FF802-08C5-4A8E-BF5A-667BF612BF69}">
  <dimension ref="A1:U15"/>
  <sheetViews>
    <sheetView workbookViewId="0">
      <selection activeCell="A12" sqref="A12"/>
    </sheetView>
  </sheetViews>
  <sheetFormatPr defaultColWidth="5.33203125" defaultRowHeight="18" x14ac:dyDescent="0.25"/>
  <cols>
    <col min="1" max="1" width="16.4140625" style="16" bestFit="1" customWidth="1"/>
    <col min="2" max="2" width="2.08203125" style="16" customWidth="1"/>
    <col min="3" max="3" width="13.33203125" style="16" customWidth="1"/>
    <col min="4" max="4" width="2.08203125" style="16" customWidth="1"/>
    <col min="5" max="5" width="15.58203125" style="16" customWidth="1"/>
    <col min="6" max="6" width="2.08203125" style="16" customWidth="1"/>
    <col min="7" max="7" width="16.4140625" style="16" customWidth="1"/>
    <col min="8" max="8" width="1.83203125" style="16" customWidth="1"/>
    <col min="9" max="9" width="14.33203125" style="16" bestFit="1" customWidth="1"/>
    <col min="10" max="10" width="1.33203125" style="16" customWidth="1"/>
    <col min="11" max="11" width="14.25" style="16" customWidth="1"/>
    <col min="12" max="12" width="1.4140625" style="16" customWidth="1"/>
    <col min="13" max="13" width="14.75" style="16" bestFit="1" customWidth="1"/>
    <col min="14" max="14" width="1.5" style="16" customWidth="1"/>
    <col min="15" max="15" width="14.25" style="16" bestFit="1" customWidth="1"/>
    <col min="16" max="16" width="1.58203125" style="16" customWidth="1"/>
    <col min="17" max="17" width="14.25" style="16" bestFit="1" customWidth="1"/>
    <col min="18" max="16384" width="5.33203125" style="16"/>
  </cols>
  <sheetData>
    <row r="1" spans="1:21" ht="19.5" x14ac:dyDescent="0.25">
      <c r="A1" s="39" t="s">
        <v>37</v>
      </c>
      <c r="B1" s="39"/>
      <c r="C1" s="39"/>
      <c r="D1" s="39"/>
      <c r="E1" s="39"/>
      <c r="F1" s="39"/>
      <c r="G1" s="39"/>
      <c r="H1" s="39"/>
      <c r="I1" s="39"/>
      <c r="J1" s="39"/>
      <c r="K1" s="39"/>
      <c r="L1" s="39"/>
      <c r="M1" s="39"/>
      <c r="N1" s="39"/>
      <c r="O1" s="39"/>
      <c r="P1" s="39"/>
      <c r="Q1" s="39"/>
    </row>
    <row r="2" spans="1:21" ht="19.5" x14ac:dyDescent="0.25">
      <c r="A2" s="32"/>
      <c r="B2" s="32"/>
      <c r="C2" s="32"/>
      <c r="D2" s="32"/>
      <c r="E2" s="32"/>
      <c r="F2" s="32"/>
      <c r="G2" s="32"/>
      <c r="H2" s="32"/>
      <c r="I2" s="32"/>
      <c r="J2" s="32"/>
      <c r="K2" s="32"/>
      <c r="L2" s="32"/>
      <c r="M2" s="32"/>
      <c r="N2" s="32"/>
      <c r="O2" s="32"/>
      <c r="P2" s="32"/>
      <c r="Q2" s="32"/>
    </row>
    <row r="3" spans="1:21" ht="19.5" x14ac:dyDescent="0.25">
      <c r="A3" s="32"/>
      <c r="B3" s="32"/>
      <c r="C3" s="32"/>
      <c r="D3" s="32"/>
      <c r="E3" s="32"/>
      <c r="F3" s="32"/>
      <c r="G3" s="32"/>
      <c r="H3" s="32"/>
      <c r="I3" s="32"/>
      <c r="J3" s="32"/>
      <c r="K3" s="32"/>
      <c r="L3" s="32"/>
      <c r="M3" s="32"/>
      <c r="N3" s="32"/>
      <c r="O3" s="32"/>
      <c r="P3" s="32"/>
      <c r="Q3" s="32"/>
    </row>
    <row r="4" spans="1:21" x14ac:dyDescent="0.25">
      <c r="K4" s="17" t="s">
        <v>38</v>
      </c>
    </row>
    <row r="5" spans="1:21" x14ac:dyDescent="0.25">
      <c r="C5" s="17" t="s">
        <v>39</v>
      </c>
      <c r="E5" s="18" t="s">
        <v>40</v>
      </c>
      <c r="G5" s="18" t="s">
        <v>38</v>
      </c>
      <c r="J5" s="18"/>
      <c r="K5" s="17" t="s">
        <v>41</v>
      </c>
      <c r="L5" s="17"/>
      <c r="M5" s="17" t="s">
        <v>38</v>
      </c>
      <c r="O5" s="17" t="s">
        <v>38</v>
      </c>
      <c r="Q5" s="17" t="s">
        <v>38</v>
      </c>
    </row>
    <row r="6" spans="1:21" ht="18.75" thickBot="1" x14ac:dyDescent="0.3">
      <c r="C6" s="19" t="s">
        <v>42</v>
      </c>
      <c r="E6" s="19" t="s">
        <v>43</v>
      </c>
      <c r="G6" s="20" t="s">
        <v>44</v>
      </c>
      <c r="I6" s="20" t="s">
        <v>45</v>
      </c>
      <c r="J6" s="18"/>
      <c r="K6" s="19" t="s">
        <v>46</v>
      </c>
      <c r="L6" s="17"/>
      <c r="M6" s="19" t="s">
        <v>47</v>
      </c>
      <c r="O6" s="19" t="s">
        <v>48</v>
      </c>
      <c r="Q6" s="19" t="s">
        <v>49</v>
      </c>
    </row>
    <row r="7" spans="1:21" ht="18.75" thickTop="1" x14ac:dyDescent="0.25"/>
    <row r="8" spans="1:21" x14ac:dyDescent="0.25">
      <c r="A8" s="16" t="s">
        <v>50</v>
      </c>
      <c r="C8" s="34">
        <f>+Consolidated!G13</f>
        <v>4329625</v>
      </c>
      <c r="E8" s="21">
        <f>+Consolidated!E13</f>
        <v>4311740</v>
      </c>
      <c r="F8" s="21"/>
      <c r="G8" s="22">
        <f>+Consolidated!C13</f>
        <v>4200257</v>
      </c>
      <c r="H8" s="21"/>
      <c r="I8" s="23">
        <v>3900358</v>
      </c>
      <c r="J8" s="22"/>
      <c r="K8" s="21">
        <v>4177457</v>
      </c>
      <c r="L8" s="21"/>
      <c r="M8" s="21">
        <v>3274540</v>
      </c>
      <c r="N8" s="21"/>
      <c r="O8" s="21">
        <v>3445349</v>
      </c>
      <c r="P8" s="21"/>
      <c r="Q8" s="21">
        <v>3692130</v>
      </c>
      <c r="R8" s="24"/>
      <c r="S8" s="24"/>
      <c r="T8" s="24"/>
      <c r="U8" s="24"/>
    </row>
    <row r="9" spans="1:21" x14ac:dyDescent="0.25">
      <c r="C9" s="33"/>
      <c r="E9" s="21"/>
      <c r="F9" s="21"/>
      <c r="G9" s="21"/>
      <c r="H9" s="21"/>
      <c r="I9" s="25"/>
      <c r="J9" s="21"/>
      <c r="K9" s="21"/>
      <c r="L9" s="21"/>
      <c r="M9" s="21"/>
      <c r="N9" s="21"/>
      <c r="O9" s="21"/>
      <c r="P9" s="21"/>
      <c r="Q9" s="21"/>
      <c r="R9" s="24"/>
      <c r="S9" s="24"/>
      <c r="T9" s="24"/>
      <c r="U9" s="24"/>
    </row>
    <row r="10" spans="1:21" ht="18.75" thickBot="1" x14ac:dyDescent="0.3">
      <c r="A10" s="16" t="s">
        <v>24</v>
      </c>
      <c r="C10" s="35">
        <f>+Consolidated!G29+Consolidated!G33</f>
        <v>4146099</v>
      </c>
      <c r="E10" s="26">
        <f>+Consolidated!E29+Consolidated!E33</f>
        <v>4041030</v>
      </c>
      <c r="F10" s="21"/>
      <c r="G10" s="27">
        <f>+Consolidated!C29+Consolidated!C33</f>
        <v>3707587</v>
      </c>
      <c r="H10" s="21"/>
      <c r="I10" s="28">
        <v>3599533</v>
      </c>
      <c r="J10" s="29"/>
      <c r="K10" s="26">
        <v>3644091</v>
      </c>
      <c r="L10" s="21"/>
      <c r="M10" s="26">
        <f>2987125+124443+5334</f>
        <v>3116902</v>
      </c>
      <c r="N10" s="21"/>
      <c r="O10" s="26">
        <f>3331304+125832+52378</f>
        <v>3509514</v>
      </c>
      <c r="P10" s="21"/>
      <c r="Q10" s="26">
        <f>3491153+121769+5005</f>
        <v>3617927</v>
      </c>
      <c r="R10" s="24"/>
      <c r="S10" s="24"/>
      <c r="T10" s="24"/>
      <c r="U10" s="24"/>
    </row>
    <row r="11" spans="1:21" x14ac:dyDescent="0.25">
      <c r="E11" s="21"/>
      <c r="F11" s="21"/>
      <c r="G11" s="21"/>
      <c r="H11" s="21"/>
      <c r="I11" s="25"/>
      <c r="J11" s="21"/>
      <c r="K11" s="21"/>
      <c r="L11" s="21"/>
      <c r="M11" s="21"/>
      <c r="N11" s="21"/>
      <c r="O11" s="21"/>
      <c r="P11" s="21"/>
      <c r="Q11" s="21"/>
      <c r="R11" s="24"/>
      <c r="S11" s="24"/>
      <c r="T11" s="24"/>
      <c r="U11" s="24"/>
    </row>
    <row r="12" spans="1:21" ht="18.75" thickBot="1" x14ac:dyDescent="0.3">
      <c r="A12" s="16" t="s">
        <v>51</v>
      </c>
      <c r="C12" s="30">
        <f>+C8-C10</f>
        <v>183526</v>
      </c>
      <c r="E12" s="30">
        <f>+E8-E10</f>
        <v>270710</v>
      </c>
      <c r="F12" s="21"/>
      <c r="G12" s="30">
        <f>+G8-G10</f>
        <v>492670</v>
      </c>
      <c r="H12" s="21"/>
      <c r="I12" s="31">
        <f>+I8-I10</f>
        <v>300825</v>
      </c>
      <c r="J12" s="21"/>
      <c r="K12" s="30">
        <f>+K8-K10</f>
        <v>533366</v>
      </c>
      <c r="L12" s="21"/>
      <c r="M12" s="30">
        <f>+M8-M10</f>
        <v>157638</v>
      </c>
      <c r="N12" s="21"/>
      <c r="O12" s="30">
        <f>+O8-O10</f>
        <v>-64165</v>
      </c>
      <c r="P12" s="21"/>
      <c r="Q12" s="30">
        <f>+Q8-Q10</f>
        <v>74203</v>
      </c>
      <c r="R12" s="24"/>
      <c r="S12" s="24"/>
      <c r="T12" s="24"/>
      <c r="U12" s="24"/>
    </row>
    <row r="13" spans="1:21" ht="18.75" thickTop="1" x14ac:dyDescent="0.25"/>
    <row r="14" spans="1:21" x14ac:dyDescent="0.25">
      <c r="K14" s="16" t="s">
        <v>52</v>
      </c>
      <c r="M14" s="16" t="s">
        <v>53</v>
      </c>
      <c r="O14" s="16" t="s">
        <v>54</v>
      </c>
    </row>
    <row r="15" spans="1:21" x14ac:dyDescent="0.25">
      <c r="K15" s="16" t="s">
        <v>55</v>
      </c>
      <c r="M15" s="16" t="s">
        <v>56</v>
      </c>
    </row>
  </sheetData>
  <mergeCells count="1">
    <mergeCell ref="A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08740-44FB-46C3-B7AD-04EC12DE8B19}">
  <sheetPr>
    <pageSetUpPr fitToPage="1"/>
  </sheetPr>
  <dimension ref="A1:H36"/>
  <sheetViews>
    <sheetView topLeftCell="A25" workbookViewId="0">
      <selection activeCell="H26" sqref="H26"/>
    </sheetView>
  </sheetViews>
  <sheetFormatPr defaultRowHeight="18" x14ac:dyDescent="0.25"/>
  <cols>
    <col min="1" max="1" width="13" customWidth="1"/>
    <col min="2" max="2" width="4" customWidth="1"/>
    <col min="3" max="3" width="11.6640625" customWidth="1"/>
    <col min="4" max="4" width="2.83203125" customWidth="1"/>
    <col min="5" max="5" width="11.33203125" customWidth="1"/>
    <col min="6" max="6" width="2.6640625" customWidth="1"/>
    <col min="7" max="7" width="11.4140625" customWidth="1"/>
  </cols>
  <sheetData>
    <row r="1" spans="1:8" x14ac:dyDescent="0.25">
      <c r="A1" s="40" t="s">
        <v>0</v>
      </c>
      <c r="B1" s="40"/>
      <c r="C1" s="40"/>
      <c r="D1" s="40"/>
      <c r="E1" s="40"/>
      <c r="F1" s="40"/>
      <c r="G1" s="40"/>
    </row>
    <row r="3" spans="1:8" ht="108.75" thickBot="1" x14ac:dyDescent="0.3">
      <c r="C3" s="3" t="s">
        <v>1</v>
      </c>
      <c r="D3" s="2"/>
      <c r="E3" s="3" t="s">
        <v>2</v>
      </c>
      <c r="F3" s="2"/>
      <c r="G3" s="3" t="s">
        <v>3</v>
      </c>
      <c r="H3" s="2"/>
    </row>
    <row r="5" spans="1:8" x14ac:dyDescent="0.25">
      <c r="A5" s="5" t="s">
        <v>4</v>
      </c>
    </row>
    <row r="6" spans="1:8" ht="13.5" customHeight="1" x14ac:dyDescent="0.25">
      <c r="A6" s="5"/>
    </row>
    <row r="7" spans="1:8" x14ac:dyDescent="0.25">
      <c r="A7" s="1" t="s">
        <v>5</v>
      </c>
      <c r="C7" s="6">
        <f>+OBA!C7+OBASCO!C10</f>
        <v>2077635</v>
      </c>
      <c r="E7" s="6">
        <f>+OBA!E7+OBASCO!E10</f>
        <v>2110000</v>
      </c>
      <c r="G7" s="6">
        <f>+OBA!G7+OBASCO!G10</f>
        <v>2118000</v>
      </c>
    </row>
    <row r="8" spans="1:8" x14ac:dyDescent="0.25">
      <c r="A8" s="1" t="s">
        <v>6</v>
      </c>
      <c r="C8" s="9">
        <f>+OBA!C8</f>
        <v>1189264</v>
      </c>
      <c r="D8" s="9"/>
      <c r="E8" s="9">
        <f>+OBA!E8</f>
        <v>1120000</v>
      </c>
      <c r="F8" s="9"/>
      <c r="G8" s="9">
        <f>+OBA!G8</f>
        <v>1205000</v>
      </c>
    </row>
    <row r="9" spans="1:8" ht="36" x14ac:dyDescent="0.25">
      <c r="A9" s="1" t="s">
        <v>36</v>
      </c>
      <c r="C9" s="9">
        <f>+OBA!C9+OBASCO!C8</f>
        <v>315496</v>
      </c>
      <c r="D9" s="9"/>
      <c r="E9" s="9">
        <f>+OBA!E9+OBASCO!E8</f>
        <v>330175</v>
      </c>
      <c r="F9" s="9"/>
      <c r="G9" s="9">
        <f>+OBA!G9+OBASCO!G8</f>
        <v>341500</v>
      </c>
    </row>
    <row r="10" spans="1:8" ht="54" x14ac:dyDescent="0.25">
      <c r="A10" s="1" t="s">
        <v>8</v>
      </c>
      <c r="C10" s="9">
        <f>+OBA!C10</f>
        <v>284099</v>
      </c>
      <c r="D10" s="9"/>
      <c r="E10" s="9">
        <f>+OBA!E10</f>
        <v>400000</v>
      </c>
      <c r="F10" s="9"/>
      <c r="G10" s="9">
        <f>+OBA!G10</f>
        <v>330000</v>
      </c>
    </row>
    <row r="11" spans="1:8" x14ac:dyDescent="0.25">
      <c r="A11" s="1" t="s">
        <v>9</v>
      </c>
      <c r="C11" s="9">
        <f>+OBA!C11</f>
        <v>11992</v>
      </c>
      <c r="D11" s="9"/>
      <c r="E11" s="9">
        <f>+OBA!E11</f>
        <v>25900</v>
      </c>
      <c r="F11" s="9"/>
      <c r="G11" s="9">
        <f>+OBA!G11</f>
        <v>0</v>
      </c>
    </row>
    <row r="12" spans="1:8" ht="36" x14ac:dyDescent="0.25">
      <c r="A12" s="1" t="s">
        <v>10</v>
      </c>
      <c r="C12" s="10">
        <f>+OBA!C12+OBASCO!C9+OBASCO!C7+OBAIA!C7+OBAIA!C8+OBAIA!C9</f>
        <v>321771</v>
      </c>
      <c r="D12" s="9"/>
      <c r="E12" s="10">
        <f>+OBA!E12+OBASCO!E9+OBASCO!E7+OBAIA!E7+OBAIA!E8+OBAIA!E9</f>
        <v>325665</v>
      </c>
      <c r="F12" s="10"/>
      <c r="G12" s="10">
        <f>+OBA!G12+OBASCO!G9+OBASCO!G7+OBAIA!G7+OBAIA!G8+OBAIA!G9</f>
        <v>335125</v>
      </c>
    </row>
    <row r="13" spans="1:8" x14ac:dyDescent="0.25">
      <c r="A13" s="4" t="s">
        <v>11</v>
      </c>
      <c r="C13" s="8">
        <f>SUM(C7:C12)</f>
        <v>4200257</v>
      </c>
      <c r="E13" s="8">
        <f>SUM(E7:E12)</f>
        <v>4311740</v>
      </c>
      <c r="G13" s="8">
        <f>SUM(G7:G12)</f>
        <v>4329625</v>
      </c>
    </row>
    <row r="15" spans="1:8" x14ac:dyDescent="0.25">
      <c r="A15" s="5" t="s">
        <v>12</v>
      </c>
    </row>
    <row r="16" spans="1:8" ht="11.25" customHeight="1" x14ac:dyDescent="0.25"/>
    <row r="17" spans="1:7" ht="72" x14ac:dyDescent="0.25">
      <c r="A17" s="1" t="s">
        <v>13</v>
      </c>
      <c r="C17" s="6">
        <f>+OBA!C17</f>
        <v>552614</v>
      </c>
      <c r="D17" s="6"/>
      <c r="E17" s="6">
        <f>+OBA!E17</f>
        <v>571700</v>
      </c>
      <c r="F17" s="6"/>
      <c r="G17" s="6">
        <f>+OBA!G17</f>
        <v>562300</v>
      </c>
    </row>
    <row r="18" spans="1:7" ht="54" x14ac:dyDescent="0.25">
      <c r="A18" s="1" t="s">
        <v>14</v>
      </c>
      <c r="C18" s="9">
        <f>+OBA!C18+OBASCO!C15+OBAIA!C14</f>
        <v>2333641</v>
      </c>
      <c r="D18" s="9"/>
      <c r="E18" s="9">
        <f>+OBA!E18+OBASCO!E15+OBAIA!E14</f>
        <v>2539075</v>
      </c>
      <c r="F18" s="9"/>
      <c r="G18" s="9">
        <f>+OBA!G18+OBASCO!G15+OBAIA!G14</f>
        <v>2640792</v>
      </c>
    </row>
    <row r="19" spans="1:7" ht="36" x14ac:dyDescent="0.25">
      <c r="A19" s="1" t="s">
        <v>15</v>
      </c>
      <c r="C19" s="9">
        <f>+OBA!C19+OBASCO!C16+OBAIA!C15</f>
        <v>254127</v>
      </c>
      <c r="D19" s="9"/>
      <c r="E19" s="9">
        <f>+OBA!E19+OBASCO!E16+OBAIA!E15</f>
        <v>297920</v>
      </c>
      <c r="F19" s="9"/>
      <c r="G19" s="9">
        <f>+OBA!G19+OBASCO!G16+OBAIA!G15</f>
        <v>286019</v>
      </c>
    </row>
    <row r="20" spans="1:7" ht="36" x14ac:dyDescent="0.25">
      <c r="A20" s="1" t="s">
        <v>16</v>
      </c>
      <c r="C20" s="9">
        <f>+OBA!C20</f>
        <v>116463</v>
      </c>
      <c r="D20" s="9"/>
      <c r="E20" s="9">
        <f>+OBA!E20</f>
        <v>121000</v>
      </c>
      <c r="F20" s="9"/>
      <c r="G20" s="9">
        <f>+OBA!G20</f>
        <v>130600</v>
      </c>
    </row>
    <row r="21" spans="1:7" ht="36" x14ac:dyDescent="0.25">
      <c r="A21" s="1" t="s">
        <v>17</v>
      </c>
      <c r="C21" s="9">
        <f>+OBA!C21+OBASCO!C17+OBAIA!C16</f>
        <v>43297</v>
      </c>
      <c r="D21" s="9"/>
      <c r="E21" s="9">
        <f>+OBA!E21+OBASCO!E17+OBAIA!E16</f>
        <v>53100</v>
      </c>
      <c r="F21" s="9"/>
      <c r="G21" s="9">
        <f>+OBA!G21+OBASCO!G17+OBAIA!G16</f>
        <v>57540</v>
      </c>
    </row>
    <row r="22" spans="1:7" ht="36" x14ac:dyDescent="0.25">
      <c r="A22" s="1" t="s">
        <v>18</v>
      </c>
      <c r="C22" s="9">
        <f>+OBA!C22+OBASCO!C18</f>
        <v>33922</v>
      </c>
      <c r="D22" s="9"/>
      <c r="E22" s="9">
        <f>+OBA!E22+OBASCO!E18</f>
        <v>33860</v>
      </c>
      <c r="F22" s="9"/>
      <c r="G22" s="9">
        <f>+OBA!G22+OBASCO!G18</f>
        <v>39200</v>
      </c>
    </row>
    <row r="23" spans="1:7" ht="36" x14ac:dyDescent="0.25">
      <c r="A23" s="1" t="s">
        <v>10</v>
      </c>
      <c r="C23" s="9">
        <f>+OBA!C23+OBASCO!C19</f>
        <v>84909</v>
      </c>
      <c r="D23" s="9"/>
      <c r="E23" s="9">
        <f>+OBA!E23+OBASCO!E19</f>
        <v>64675</v>
      </c>
      <c r="F23" s="9"/>
      <c r="G23" s="9">
        <f>+OBA!G23+OBASCO!G19</f>
        <v>66480</v>
      </c>
    </row>
    <row r="24" spans="1:7" x14ac:dyDescent="0.25">
      <c r="A24" s="1" t="s">
        <v>19</v>
      </c>
      <c r="C24" s="9">
        <f>+OBA!C24+OBASCO!C20+OBAIA!C17</f>
        <v>109056</v>
      </c>
      <c r="D24" s="9"/>
      <c r="E24" s="9">
        <f>+OBA!E24+OBASCO!E20+OBAIA!E17</f>
        <v>115410</v>
      </c>
      <c r="F24" s="9"/>
      <c r="G24" s="9">
        <f>+OBA!G24+OBASCO!G20+OBAIA!G17</f>
        <v>127468</v>
      </c>
    </row>
    <row r="25" spans="1:7" ht="36" x14ac:dyDescent="0.25">
      <c r="A25" s="1" t="s">
        <v>20</v>
      </c>
      <c r="C25" s="9">
        <f>+OBA!C25</f>
        <v>47103</v>
      </c>
      <c r="D25" s="9"/>
      <c r="E25" s="9">
        <f>+OBA!E25</f>
        <v>54700</v>
      </c>
      <c r="F25" s="9"/>
      <c r="G25" s="9">
        <f>+OBA!G25</f>
        <v>60700</v>
      </c>
    </row>
    <row r="26" spans="1:7" ht="54" x14ac:dyDescent="0.25">
      <c r="A26" s="1" t="s">
        <v>21</v>
      </c>
      <c r="C26" s="9">
        <f>+OBA!C26</f>
        <v>3681</v>
      </c>
      <c r="D26" s="9"/>
      <c r="E26" s="9">
        <f>+OBA!E26</f>
        <v>3850</v>
      </c>
      <c r="F26" s="9"/>
      <c r="G26" s="9">
        <f>+OBA!G26</f>
        <v>4200</v>
      </c>
    </row>
    <row r="27" spans="1:7" x14ac:dyDescent="0.25">
      <c r="A27" s="1" t="s">
        <v>22</v>
      </c>
      <c r="C27" s="9">
        <f>+OBASCO!C21</f>
        <v>24139</v>
      </c>
      <c r="D27" s="9"/>
      <c r="E27" s="9">
        <f>+OBASCO!E21</f>
        <v>28340</v>
      </c>
      <c r="F27" s="9"/>
      <c r="G27" s="9">
        <f>+OBASCO!G21</f>
        <v>29400</v>
      </c>
    </row>
    <row r="28" spans="1:7" ht="36.75" thickBot="1" x14ac:dyDescent="0.3">
      <c r="A28" s="1" t="s">
        <v>23</v>
      </c>
      <c r="C28" s="11">
        <v>0</v>
      </c>
      <c r="D28" s="9"/>
      <c r="E28" s="11">
        <v>0</v>
      </c>
      <c r="F28" s="11"/>
      <c r="G28" s="11">
        <v>0</v>
      </c>
    </row>
    <row r="29" spans="1:7" x14ac:dyDescent="0.25">
      <c r="A29" s="4" t="s">
        <v>24</v>
      </c>
      <c r="C29" s="6">
        <f>SUM(C17:C28)</f>
        <v>3602952</v>
      </c>
      <c r="E29" s="6">
        <f>SUM(E17:E28)</f>
        <v>3883630</v>
      </c>
      <c r="G29" s="6">
        <f>SUM(G17:G28)</f>
        <v>4004699</v>
      </c>
    </row>
    <row r="30" spans="1:7" ht="12" customHeight="1" x14ac:dyDescent="0.25"/>
    <row r="31" spans="1:7" x14ac:dyDescent="0.25">
      <c r="A31" s="4" t="s">
        <v>25</v>
      </c>
      <c r="C31" s="8">
        <f>+C13-C29</f>
        <v>597305</v>
      </c>
      <c r="D31" s="4"/>
      <c r="E31" s="8">
        <f>+E13-E29</f>
        <v>428110</v>
      </c>
      <c r="F31" s="4"/>
      <c r="G31" s="8">
        <f>+G13-G29</f>
        <v>324926</v>
      </c>
    </row>
    <row r="32" spans="1:7" ht="12.75" customHeight="1" x14ac:dyDescent="0.25">
      <c r="C32" s="9"/>
      <c r="D32" s="9"/>
      <c r="E32" s="9"/>
      <c r="F32" s="9"/>
      <c r="G32" s="9"/>
    </row>
    <row r="33" spans="1:7" x14ac:dyDescent="0.25">
      <c r="A33" t="s">
        <v>26</v>
      </c>
      <c r="C33" s="10">
        <v>104635</v>
      </c>
      <c r="D33" s="9"/>
      <c r="E33" s="10">
        <v>157400</v>
      </c>
      <c r="F33" s="9"/>
      <c r="G33" s="10">
        <v>141400</v>
      </c>
    </row>
    <row r="34" spans="1:7" ht="13.5" customHeight="1" x14ac:dyDescent="0.25"/>
    <row r="35" spans="1:7" ht="18.75" thickBot="1" x14ac:dyDescent="0.3">
      <c r="C35" s="12">
        <f>+C31-C33</f>
        <v>492670</v>
      </c>
      <c r="E35" s="12">
        <f>+E31-E33</f>
        <v>270710</v>
      </c>
      <c r="G35" s="12">
        <f>+G31-G33</f>
        <v>183526</v>
      </c>
    </row>
    <row r="36" spans="1:7" ht="18.75" thickTop="1" x14ac:dyDescent="0.25"/>
  </sheetData>
  <mergeCells count="1">
    <mergeCell ref="A1:G1"/>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2F43-9FCA-4D36-9183-9A84A1CD21BB}">
  <sheetPr>
    <pageSetUpPr fitToPage="1"/>
  </sheetPr>
  <dimension ref="A1:H34"/>
  <sheetViews>
    <sheetView topLeftCell="A13" workbookViewId="0">
      <selection activeCell="I19" sqref="I19"/>
    </sheetView>
  </sheetViews>
  <sheetFormatPr defaultRowHeight="18" x14ac:dyDescent="0.25"/>
  <cols>
    <col min="1" max="1" width="13" customWidth="1"/>
    <col min="2" max="2" width="4" customWidth="1"/>
    <col min="3" max="3" width="11.6640625" customWidth="1"/>
    <col min="4" max="4" width="2.83203125" customWidth="1"/>
    <col min="5" max="5" width="11.33203125" customWidth="1"/>
    <col min="6" max="6" width="2.6640625" customWidth="1"/>
    <col min="7" max="7" width="11.4140625" customWidth="1"/>
  </cols>
  <sheetData>
    <row r="1" spans="1:8" x14ac:dyDescent="0.25">
      <c r="A1" s="40" t="s">
        <v>30</v>
      </c>
      <c r="B1" s="40"/>
      <c r="C1" s="40"/>
      <c r="D1" s="40"/>
      <c r="E1" s="40"/>
      <c r="F1" s="40"/>
      <c r="G1" s="40"/>
    </row>
    <row r="3" spans="1:8" ht="108.75" thickBot="1" x14ac:dyDescent="0.3">
      <c r="C3" s="3" t="s">
        <v>1</v>
      </c>
      <c r="D3" s="2"/>
      <c r="E3" s="3" t="s">
        <v>2</v>
      </c>
      <c r="F3" s="2"/>
      <c r="G3" s="3" t="s">
        <v>3</v>
      </c>
      <c r="H3" s="2"/>
    </row>
    <row r="5" spans="1:8" x14ac:dyDescent="0.25">
      <c r="A5" s="5" t="s">
        <v>4</v>
      </c>
    </row>
    <row r="6" spans="1:8" ht="13.5" customHeight="1" x14ac:dyDescent="0.25">
      <c r="A6" s="5"/>
    </row>
    <row r="7" spans="1:8" x14ac:dyDescent="0.25">
      <c r="A7" s="1" t="s">
        <v>5</v>
      </c>
      <c r="C7" s="6">
        <v>1954502</v>
      </c>
      <c r="E7" s="6">
        <v>1975000</v>
      </c>
      <c r="G7" s="6">
        <v>1980000</v>
      </c>
    </row>
    <row r="8" spans="1:8" x14ac:dyDescent="0.25">
      <c r="A8" s="1" t="s">
        <v>6</v>
      </c>
      <c r="C8" s="9">
        <v>1189264</v>
      </c>
      <c r="D8" s="9"/>
      <c r="E8" s="9">
        <v>1120000</v>
      </c>
      <c r="F8" s="9"/>
      <c r="G8" s="9">
        <v>1205000</v>
      </c>
    </row>
    <row r="9" spans="1:8" x14ac:dyDescent="0.25">
      <c r="A9" s="1" t="s">
        <v>7</v>
      </c>
      <c r="C9" s="9">
        <v>236559</v>
      </c>
      <c r="D9" s="9"/>
      <c r="E9" s="9">
        <v>250000</v>
      </c>
      <c r="F9" s="9"/>
      <c r="G9" s="9">
        <v>257500</v>
      </c>
    </row>
    <row r="10" spans="1:8" ht="54" x14ac:dyDescent="0.25">
      <c r="A10" s="1" t="s">
        <v>8</v>
      </c>
      <c r="C10" s="9">
        <v>284099</v>
      </c>
      <c r="D10" s="9"/>
      <c r="E10" s="9">
        <v>400000</v>
      </c>
      <c r="F10" s="9"/>
      <c r="G10" s="9">
        <v>330000</v>
      </c>
    </row>
    <row r="11" spans="1:8" x14ac:dyDescent="0.25">
      <c r="A11" s="1" t="s">
        <v>9</v>
      </c>
      <c r="C11" s="9">
        <v>11992</v>
      </c>
      <c r="D11" s="9"/>
      <c r="E11" s="9">
        <v>25900</v>
      </c>
      <c r="F11" s="9"/>
      <c r="G11" s="9">
        <v>0</v>
      </c>
    </row>
    <row r="12" spans="1:8" ht="36" x14ac:dyDescent="0.25">
      <c r="A12" s="1" t="s">
        <v>10</v>
      </c>
      <c r="C12" s="10">
        <v>105206</v>
      </c>
      <c r="D12" s="9"/>
      <c r="E12" s="10">
        <v>109325</v>
      </c>
      <c r="F12" s="9"/>
      <c r="G12" s="10">
        <v>112905</v>
      </c>
    </row>
    <row r="13" spans="1:8" x14ac:dyDescent="0.25">
      <c r="A13" s="4" t="s">
        <v>11</v>
      </c>
      <c r="C13" s="8">
        <f>SUM(C7:C12)</f>
        <v>3781622</v>
      </c>
      <c r="E13" s="8">
        <f>SUM(E7:E12)</f>
        <v>3880225</v>
      </c>
      <c r="G13" s="8">
        <f>SUM(G7:G12)</f>
        <v>3885405</v>
      </c>
    </row>
    <row r="15" spans="1:8" x14ac:dyDescent="0.25">
      <c r="A15" s="5" t="s">
        <v>12</v>
      </c>
    </row>
    <row r="16" spans="1:8" ht="11.25" customHeight="1" x14ac:dyDescent="0.25"/>
    <row r="17" spans="1:7" ht="72" x14ac:dyDescent="0.25">
      <c r="A17" s="1" t="s">
        <v>13</v>
      </c>
      <c r="C17" s="6">
        <v>552614</v>
      </c>
      <c r="D17" s="6"/>
      <c r="E17" s="6">
        <v>571700</v>
      </c>
      <c r="F17" s="6"/>
      <c r="G17" s="6">
        <v>562300</v>
      </c>
    </row>
    <row r="18" spans="1:7" ht="54" x14ac:dyDescent="0.25">
      <c r="A18" s="1" t="s">
        <v>14</v>
      </c>
      <c r="C18" s="9">
        <v>1948501</v>
      </c>
      <c r="D18" s="9"/>
      <c r="E18" s="9">
        <v>2148575</v>
      </c>
      <c r="F18" s="9"/>
      <c r="G18" s="9">
        <v>2204900</v>
      </c>
    </row>
    <row r="19" spans="1:7" ht="36" x14ac:dyDescent="0.25">
      <c r="A19" s="1" t="s">
        <v>15</v>
      </c>
      <c r="C19" s="9">
        <v>219421</v>
      </c>
      <c r="D19" s="9"/>
      <c r="E19" s="9">
        <v>257000</v>
      </c>
      <c r="F19" s="9"/>
      <c r="G19" s="9">
        <v>239450</v>
      </c>
    </row>
    <row r="20" spans="1:7" ht="36" x14ac:dyDescent="0.25">
      <c r="A20" s="1" t="s">
        <v>16</v>
      </c>
      <c r="C20" s="9">
        <v>116463</v>
      </c>
      <c r="D20" s="9"/>
      <c r="E20" s="9">
        <v>121000</v>
      </c>
      <c r="F20" s="9"/>
      <c r="G20" s="9">
        <v>130600</v>
      </c>
    </row>
    <row r="21" spans="1:7" ht="36" x14ac:dyDescent="0.25">
      <c r="A21" s="1" t="s">
        <v>17</v>
      </c>
      <c r="C21" s="9">
        <v>40627</v>
      </c>
      <c r="D21" s="9"/>
      <c r="E21" s="9">
        <v>43675</v>
      </c>
      <c r="F21" s="9"/>
      <c r="G21" s="9">
        <v>48200</v>
      </c>
    </row>
    <row r="22" spans="1:7" ht="36" x14ac:dyDescent="0.25">
      <c r="A22" s="1" t="s">
        <v>18</v>
      </c>
      <c r="C22" s="9">
        <v>26949</v>
      </c>
      <c r="D22" s="9"/>
      <c r="E22" s="9">
        <v>30425</v>
      </c>
      <c r="F22" s="9"/>
      <c r="G22" s="9">
        <v>35450</v>
      </c>
    </row>
    <row r="23" spans="1:7" ht="36" x14ac:dyDescent="0.25">
      <c r="A23" s="1" t="s">
        <v>10</v>
      </c>
      <c r="C23" s="9">
        <v>80508</v>
      </c>
      <c r="D23" s="9"/>
      <c r="E23" s="9">
        <v>60000</v>
      </c>
      <c r="F23" s="9"/>
      <c r="G23" s="9">
        <v>60000</v>
      </c>
    </row>
    <row r="24" spans="1:7" x14ac:dyDescent="0.25">
      <c r="A24" s="1" t="s">
        <v>19</v>
      </c>
      <c r="C24" s="9">
        <v>93089</v>
      </c>
      <c r="D24" s="9"/>
      <c r="E24" s="9">
        <v>98825</v>
      </c>
      <c r="F24" s="9"/>
      <c r="G24" s="9">
        <v>103900</v>
      </c>
    </row>
    <row r="25" spans="1:7" ht="36" x14ac:dyDescent="0.25">
      <c r="A25" s="1" t="s">
        <v>20</v>
      </c>
      <c r="C25" s="9">
        <v>47103</v>
      </c>
      <c r="D25" s="9"/>
      <c r="E25" s="9">
        <v>54700</v>
      </c>
      <c r="F25" s="9"/>
      <c r="G25" s="9">
        <v>60700</v>
      </c>
    </row>
    <row r="26" spans="1:7" ht="54" x14ac:dyDescent="0.25">
      <c r="A26" s="1" t="s">
        <v>21</v>
      </c>
      <c r="C26" s="10">
        <v>3681</v>
      </c>
      <c r="D26" s="9"/>
      <c r="E26" s="10">
        <v>3850</v>
      </c>
      <c r="F26" s="9"/>
      <c r="G26" s="10">
        <v>4200</v>
      </c>
    </row>
    <row r="27" spans="1:7" x14ac:dyDescent="0.25">
      <c r="A27" s="4" t="s">
        <v>24</v>
      </c>
      <c r="C27" s="6">
        <f>SUM(C17:C26)</f>
        <v>3128956</v>
      </c>
      <c r="E27" s="6">
        <f>SUM(E17:E26)</f>
        <v>3389750</v>
      </c>
      <c r="G27" s="6">
        <f>SUM(G17:G26)</f>
        <v>3449700</v>
      </c>
    </row>
    <row r="28" spans="1:7" ht="12" customHeight="1" x14ac:dyDescent="0.25"/>
    <row r="29" spans="1:7" x14ac:dyDescent="0.25">
      <c r="A29" s="4" t="s">
        <v>25</v>
      </c>
      <c r="C29" s="8">
        <f>+C13-C27</f>
        <v>652666</v>
      </c>
      <c r="D29" s="4"/>
      <c r="E29" s="8">
        <f>+E13-E27</f>
        <v>490475</v>
      </c>
      <c r="F29" s="4"/>
      <c r="G29" s="8">
        <f>+G13-G27</f>
        <v>435705</v>
      </c>
    </row>
    <row r="30" spans="1:7" ht="12.75" customHeight="1" x14ac:dyDescent="0.25"/>
    <row r="31" spans="1:7" x14ac:dyDescent="0.25">
      <c r="A31" t="s">
        <v>26</v>
      </c>
      <c r="C31" s="10">
        <v>101419</v>
      </c>
      <c r="D31" s="9"/>
      <c r="E31" s="10">
        <v>147700</v>
      </c>
      <c r="F31" s="9"/>
      <c r="G31" s="10">
        <v>131600</v>
      </c>
    </row>
    <row r="32" spans="1:7" ht="13.5" customHeight="1" x14ac:dyDescent="0.25"/>
    <row r="33" spans="3:7" ht="18.75" thickBot="1" x14ac:dyDescent="0.3">
      <c r="C33" s="12">
        <f>+C29-C31</f>
        <v>551247</v>
      </c>
      <c r="E33" s="12">
        <f>+E29-E31</f>
        <v>342775</v>
      </c>
      <c r="G33" s="12">
        <f>+G29-G31</f>
        <v>304105</v>
      </c>
    </row>
    <row r="34" spans="3:7" ht="18.75" thickTop="1" x14ac:dyDescent="0.25"/>
  </sheetData>
  <mergeCells count="1">
    <mergeCell ref="A1:G1"/>
  </mergeCells>
  <pageMargins left="0.7" right="0.7" top="0.75" bottom="0.75" header="0.3" footer="0.3"/>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DFFE-DEE9-4669-9A51-7DA426ECBBFF}">
  <sheetPr>
    <pageSetUpPr fitToPage="1"/>
  </sheetPr>
  <dimension ref="A1:H29"/>
  <sheetViews>
    <sheetView topLeftCell="A16" workbookViewId="0">
      <selection activeCell="G21" sqref="G21"/>
    </sheetView>
  </sheetViews>
  <sheetFormatPr defaultRowHeight="18" x14ac:dyDescent="0.25"/>
  <cols>
    <col min="1" max="1" width="13" customWidth="1"/>
    <col min="2" max="2" width="4" customWidth="1"/>
    <col min="3" max="3" width="14" customWidth="1"/>
    <col min="4" max="4" width="2.83203125" customWidth="1"/>
    <col min="5" max="5" width="11.33203125" customWidth="1"/>
    <col min="6" max="6" width="2.6640625" customWidth="1"/>
    <col min="7" max="7" width="12.5" customWidth="1"/>
  </cols>
  <sheetData>
    <row r="1" spans="1:8" x14ac:dyDescent="0.25">
      <c r="A1" s="40" t="s">
        <v>31</v>
      </c>
      <c r="B1" s="40"/>
      <c r="C1" s="40"/>
      <c r="D1" s="40"/>
      <c r="E1" s="40"/>
      <c r="F1" s="40"/>
      <c r="G1" s="40"/>
    </row>
    <row r="3" spans="1:8" ht="108.75" thickBot="1" x14ac:dyDescent="0.3">
      <c r="C3" s="3" t="s">
        <v>1</v>
      </c>
      <c r="D3" s="2"/>
      <c r="E3" s="3" t="s">
        <v>2</v>
      </c>
      <c r="F3" s="2"/>
      <c r="G3" s="3" t="s">
        <v>3</v>
      </c>
      <c r="H3" s="2"/>
    </row>
    <row r="5" spans="1:8" x14ac:dyDescent="0.25">
      <c r="A5" s="5" t="s">
        <v>4</v>
      </c>
    </row>
    <row r="6" spans="1:8" ht="13.5" customHeight="1" x14ac:dyDescent="0.25">
      <c r="A6" s="5"/>
    </row>
    <row r="7" spans="1:8" x14ac:dyDescent="0.25">
      <c r="A7" s="1" t="s">
        <v>27</v>
      </c>
      <c r="C7" s="6">
        <v>31573</v>
      </c>
      <c r="E7" s="6">
        <v>32200</v>
      </c>
      <c r="G7" s="6">
        <v>33000</v>
      </c>
    </row>
    <row r="8" spans="1:8" x14ac:dyDescent="0.25">
      <c r="A8" s="1" t="s">
        <v>28</v>
      </c>
      <c r="C8" s="9">
        <v>78937</v>
      </c>
      <c r="D8" s="9"/>
      <c r="E8" s="9">
        <v>80175</v>
      </c>
      <c r="F8" s="9"/>
      <c r="G8" s="9">
        <v>84000</v>
      </c>
    </row>
    <row r="9" spans="1:8" x14ac:dyDescent="0.25">
      <c r="A9" s="1" t="s">
        <v>29</v>
      </c>
      <c r="C9" s="9">
        <v>111342</v>
      </c>
      <c r="D9" s="9"/>
      <c r="E9" s="9">
        <v>122900</v>
      </c>
      <c r="F9" s="9"/>
      <c r="G9" s="9">
        <v>124700</v>
      </c>
    </row>
    <row r="10" spans="1:8" x14ac:dyDescent="0.25">
      <c r="A10" s="1" t="s">
        <v>5</v>
      </c>
      <c r="C10" s="10">
        <v>123133</v>
      </c>
      <c r="D10" s="9"/>
      <c r="E10" s="10">
        <v>135000</v>
      </c>
      <c r="F10" s="9"/>
      <c r="G10" s="10">
        <v>138000</v>
      </c>
    </row>
    <row r="11" spans="1:8" x14ac:dyDescent="0.25">
      <c r="A11" s="4" t="s">
        <v>11</v>
      </c>
      <c r="C11" s="8">
        <f>SUM(C7:C10)</f>
        <v>344985</v>
      </c>
      <c r="E11" s="8">
        <f>SUM(E7:E10)</f>
        <v>370275</v>
      </c>
      <c r="G11" s="8">
        <f>SUM(G7:G10)</f>
        <v>379700</v>
      </c>
    </row>
    <row r="13" spans="1:8" x14ac:dyDescent="0.25">
      <c r="A13" s="5" t="s">
        <v>12</v>
      </c>
    </row>
    <row r="14" spans="1:8" ht="11.25" customHeight="1" x14ac:dyDescent="0.25"/>
    <row r="15" spans="1:8" ht="54" x14ac:dyDescent="0.25">
      <c r="A15" s="1" t="s">
        <v>14</v>
      </c>
      <c r="C15" s="9">
        <f>332420+48405</f>
        <v>380825</v>
      </c>
      <c r="D15" s="9"/>
      <c r="E15" s="9">
        <f>337025+48000</f>
        <v>385025</v>
      </c>
      <c r="F15" s="9"/>
      <c r="G15" s="9">
        <f>378820+47223</f>
        <v>426043</v>
      </c>
    </row>
    <row r="16" spans="1:8" ht="36" x14ac:dyDescent="0.25">
      <c r="A16" s="1" t="s">
        <v>15</v>
      </c>
      <c r="C16" s="9">
        <f>4283+30000</f>
        <v>34283</v>
      </c>
      <c r="D16" s="9"/>
      <c r="E16" s="9">
        <f>5770+35000</f>
        <v>40770</v>
      </c>
      <c r="F16" s="9"/>
      <c r="G16" s="9">
        <f>6245+40000</f>
        <v>46245</v>
      </c>
    </row>
    <row r="17" spans="1:7" ht="36" x14ac:dyDescent="0.25">
      <c r="A17" s="1" t="s">
        <v>17</v>
      </c>
      <c r="C17" s="9">
        <v>2670</v>
      </c>
      <c r="D17" s="9"/>
      <c r="E17" s="9">
        <v>9425</v>
      </c>
      <c r="F17" s="9"/>
      <c r="G17" s="9">
        <v>9090</v>
      </c>
    </row>
    <row r="18" spans="1:7" ht="36" x14ac:dyDescent="0.25">
      <c r="A18" s="1" t="s">
        <v>18</v>
      </c>
      <c r="C18" s="9">
        <v>6973</v>
      </c>
      <c r="D18" s="9"/>
      <c r="E18" s="9">
        <v>3435</v>
      </c>
      <c r="F18" s="9"/>
      <c r="G18" s="9">
        <v>3750</v>
      </c>
    </row>
    <row r="19" spans="1:7" ht="36" x14ac:dyDescent="0.25">
      <c r="A19" s="1" t="s">
        <v>10</v>
      </c>
      <c r="C19" s="9">
        <v>4401</v>
      </c>
      <c r="D19" s="9"/>
      <c r="E19" s="9">
        <v>4675</v>
      </c>
      <c r="F19" s="9"/>
      <c r="G19" s="9">
        <v>6480</v>
      </c>
    </row>
    <row r="20" spans="1:7" x14ac:dyDescent="0.25">
      <c r="A20" s="1" t="s">
        <v>19</v>
      </c>
      <c r="C20" s="9">
        <v>7286</v>
      </c>
      <c r="D20" s="9"/>
      <c r="E20" s="9">
        <v>8735</v>
      </c>
      <c r="F20" s="9"/>
      <c r="G20" s="9">
        <v>13000</v>
      </c>
    </row>
    <row r="21" spans="1:7" x14ac:dyDescent="0.25">
      <c r="A21" s="1" t="s">
        <v>22</v>
      </c>
      <c r="C21" s="10">
        <v>24139</v>
      </c>
      <c r="D21" s="9"/>
      <c r="E21" s="10">
        <v>28340</v>
      </c>
      <c r="F21" s="9"/>
      <c r="G21" s="10">
        <v>29400</v>
      </c>
    </row>
    <row r="22" spans="1:7" x14ac:dyDescent="0.25">
      <c r="A22" s="4" t="s">
        <v>24</v>
      </c>
      <c r="C22" s="6">
        <f>SUM(C15:C21)</f>
        <v>460577</v>
      </c>
      <c r="E22" s="6">
        <f>SUM(E15:E21)</f>
        <v>480405</v>
      </c>
      <c r="G22" s="6">
        <f>SUM(G15:G21)</f>
        <v>534008</v>
      </c>
    </row>
    <row r="23" spans="1:7" ht="12" customHeight="1" x14ac:dyDescent="0.25"/>
    <row r="24" spans="1:7" x14ac:dyDescent="0.25">
      <c r="A24" s="4" t="s">
        <v>25</v>
      </c>
      <c r="C24" s="13">
        <f>+C11-C22</f>
        <v>-115592</v>
      </c>
      <c r="D24" s="13"/>
      <c r="E24" s="13">
        <f>+E11-E22</f>
        <v>-110130</v>
      </c>
      <c r="F24" s="13"/>
      <c r="G24" s="13">
        <f>+G11-G22</f>
        <v>-154308</v>
      </c>
    </row>
    <row r="25" spans="1:7" ht="12.75" customHeight="1" x14ac:dyDescent="0.25"/>
    <row r="26" spans="1:7" x14ac:dyDescent="0.25">
      <c r="A26" t="s">
        <v>26</v>
      </c>
      <c r="C26" s="10">
        <v>3216</v>
      </c>
      <c r="D26" s="9"/>
      <c r="E26" s="10">
        <v>9700</v>
      </c>
      <c r="F26" s="9"/>
      <c r="G26" s="10">
        <v>9792</v>
      </c>
    </row>
    <row r="27" spans="1:7" ht="13.5" customHeight="1" x14ac:dyDescent="0.25"/>
    <row r="28" spans="1:7" ht="18.75" thickBot="1" x14ac:dyDescent="0.3">
      <c r="C28" s="14">
        <f>+C24-C26</f>
        <v>-118808</v>
      </c>
      <c r="D28" s="15"/>
      <c r="E28" s="14">
        <f>+E24-E26</f>
        <v>-119830</v>
      </c>
      <c r="F28" s="15"/>
      <c r="G28" s="14">
        <f>+G24-G26</f>
        <v>-164100</v>
      </c>
    </row>
    <row r="29" spans="1:7" ht="18.75" thickTop="1" x14ac:dyDescent="0.25"/>
  </sheetData>
  <mergeCells count="1">
    <mergeCell ref="A1:G1"/>
  </mergeCells>
  <pageMargins left="0.7" right="0.7" top="0.75" bottom="0.75" header="0.3" footer="0.3"/>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04309-0D0A-4728-A2E1-78B36CFBE361}">
  <dimension ref="A1:H25"/>
  <sheetViews>
    <sheetView topLeftCell="A7" workbookViewId="0">
      <selection activeCell="I9" sqref="I9"/>
    </sheetView>
  </sheetViews>
  <sheetFormatPr defaultRowHeight="18" x14ac:dyDescent="0.25"/>
  <cols>
    <col min="1" max="1" width="13" customWidth="1"/>
    <col min="2" max="2" width="4" customWidth="1"/>
    <col min="3" max="3" width="11.6640625" customWidth="1"/>
    <col min="4" max="4" width="2.83203125" customWidth="1"/>
    <col min="5" max="5" width="11.33203125" customWidth="1"/>
    <col min="6" max="6" width="2.6640625" customWidth="1"/>
    <col min="7" max="7" width="11.4140625" customWidth="1"/>
  </cols>
  <sheetData>
    <row r="1" spans="1:8" x14ac:dyDescent="0.25">
      <c r="A1" s="40" t="s">
        <v>32</v>
      </c>
      <c r="B1" s="40"/>
      <c r="C1" s="40"/>
      <c r="D1" s="40"/>
      <c r="E1" s="40"/>
      <c r="F1" s="40"/>
      <c r="G1" s="40"/>
    </row>
    <row r="3" spans="1:8" ht="108.75" thickBot="1" x14ac:dyDescent="0.3">
      <c r="C3" s="3" t="s">
        <v>1</v>
      </c>
      <c r="D3" s="2"/>
      <c r="E3" s="3" t="s">
        <v>2</v>
      </c>
      <c r="F3" s="2"/>
      <c r="G3" s="3" t="s">
        <v>3</v>
      </c>
      <c r="H3" s="2"/>
    </row>
    <row r="5" spans="1:8" x14ac:dyDescent="0.25">
      <c r="A5" s="5" t="s">
        <v>4</v>
      </c>
    </row>
    <row r="6" spans="1:8" ht="13.5" customHeight="1" x14ac:dyDescent="0.25">
      <c r="A6" s="5"/>
    </row>
    <row r="7" spans="1:8" ht="36" x14ac:dyDescent="0.25">
      <c r="A7" s="1" t="s">
        <v>35</v>
      </c>
      <c r="C7" s="6">
        <v>52122</v>
      </c>
      <c r="D7" s="6"/>
      <c r="E7" s="6">
        <v>52500</v>
      </c>
      <c r="F7" s="6"/>
      <c r="G7" s="6">
        <v>52200</v>
      </c>
    </row>
    <row r="8" spans="1:8" ht="54" x14ac:dyDescent="0.25">
      <c r="A8" s="1" t="s">
        <v>34</v>
      </c>
      <c r="C8" s="9">
        <v>2225</v>
      </c>
      <c r="D8" s="9"/>
      <c r="E8" s="9">
        <v>2150</v>
      </c>
      <c r="F8" s="9"/>
      <c r="G8" s="9">
        <v>2220</v>
      </c>
    </row>
    <row r="9" spans="1:8" ht="54" x14ac:dyDescent="0.25">
      <c r="A9" s="1" t="s">
        <v>33</v>
      </c>
      <c r="C9" s="10">
        <v>19303</v>
      </c>
      <c r="D9" s="9"/>
      <c r="E9" s="10">
        <v>6590</v>
      </c>
      <c r="F9" s="9"/>
      <c r="G9" s="10">
        <v>10100</v>
      </c>
    </row>
    <row r="10" spans="1:8" x14ac:dyDescent="0.25">
      <c r="A10" s="4" t="s">
        <v>11</v>
      </c>
      <c r="C10" s="8">
        <f>SUM(C7:C9)</f>
        <v>73650</v>
      </c>
      <c r="E10" s="8">
        <f>SUM(E7:E9)</f>
        <v>61240</v>
      </c>
      <c r="G10" s="8">
        <f>SUM(G7:G9)</f>
        <v>64520</v>
      </c>
    </row>
    <row r="12" spans="1:8" x14ac:dyDescent="0.25">
      <c r="A12" s="5" t="s">
        <v>12</v>
      </c>
    </row>
    <row r="13" spans="1:8" ht="11.25" customHeight="1" x14ac:dyDescent="0.25"/>
    <row r="14" spans="1:8" ht="54" x14ac:dyDescent="0.25">
      <c r="A14" s="1" t="s">
        <v>14</v>
      </c>
      <c r="C14" s="9">
        <v>4315</v>
      </c>
      <c r="D14" s="9"/>
      <c r="E14" s="9">
        <v>5475</v>
      </c>
      <c r="F14" s="9"/>
      <c r="G14" s="9">
        <v>9849</v>
      </c>
    </row>
    <row r="15" spans="1:8" ht="36" x14ac:dyDescent="0.25">
      <c r="A15" s="1" t="s">
        <v>15</v>
      </c>
      <c r="C15" s="9">
        <v>423</v>
      </c>
      <c r="D15" s="9"/>
      <c r="E15" s="9">
        <v>150</v>
      </c>
      <c r="F15" s="9"/>
      <c r="G15" s="9">
        <v>324</v>
      </c>
    </row>
    <row r="16" spans="1:8" ht="36" x14ac:dyDescent="0.25">
      <c r="A16" s="1" t="s">
        <v>17</v>
      </c>
      <c r="C16" s="9">
        <v>0</v>
      </c>
      <c r="D16" s="9"/>
      <c r="E16" s="9">
        <v>0</v>
      </c>
      <c r="F16" s="9"/>
      <c r="G16" s="9">
        <v>250</v>
      </c>
    </row>
    <row r="17" spans="1:7" x14ac:dyDescent="0.25">
      <c r="A17" s="1" t="s">
        <v>19</v>
      </c>
      <c r="C17" s="10">
        <v>8681</v>
      </c>
      <c r="D17" s="9"/>
      <c r="E17" s="10">
        <v>7850</v>
      </c>
      <c r="F17" s="9"/>
      <c r="G17" s="10">
        <v>10568</v>
      </c>
    </row>
    <row r="18" spans="1:7" x14ac:dyDescent="0.25">
      <c r="A18" s="4" t="s">
        <v>24</v>
      </c>
      <c r="C18" s="6">
        <f>SUM(C14:C17)</f>
        <v>13419</v>
      </c>
      <c r="E18" s="6">
        <f>SUM(E14:E17)</f>
        <v>13475</v>
      </c>
      <c r="G18" s="6">
        <f>SUM(G14:G17)</f>
        <v>20991</v>
      </c>
    </row>
    <row r="19" spans="1:7" ht="12" customHeight="1" x14ac:dyDescent="0.25"/>
    <row r="20" spans="1:7" x14ac:dyDescent="0.25">
      <c r="A20" s="4" t="s">
        <v>25</v>
      </c>
      <c r="C20" s="8">
        <f>+C10-C18</f>
        <v>60231</v>
      </c>
      <c r="D20" s="4"/>
      <c r="E20" s="8">
        <f>+E10-E18</f>
        <v>47765</v>
      </c>
      <c r="F20" s="4"/>
      <c r="G20" s="8">
        <f>+G10-G18</f>
        <v>43529</v>
      </c>
    </row>
    <row r="21" spans="1:7" ht="12.75" customHeight="1" x14ac:dyDescent="0.25"/>
    <row r="22" spans="1:7" x14ac:dyDescent="0.25">
      <c r="A22" t="s">
        <v>26</v>
      </c>
      <c r="C22" s="7">
        <v>0</v>
      </c>
      <c r="E22" s="7">
        <v>0</v>
      </c>
      <c r="G22" s="7">
        <v>0</v>
      </c>
    </row>
    <row r="23" spans="1:7" ht="13.5" customHeight="1" x14ac:dyDescent="0.25"/>
    <row r="24" spans="1:7" ht="18.75" thickBot="1" x14ac:dyDescent="0.3">
      <c r="C24" s="12">
        <f>+C20-C22</f>
        <v>60231</v>
      </c>
      <c r="E24" s="12">
        <f>+E20-E22</f>
        <v>47765</v>
      </c>
      <c r="G24" s="12">
        <f>+G20-G22</f>
        <v>43529</v>
      </c>
    </row>
    <row r="25" spans="1:7" ht="18.75" thickTop="1" x14ac:dyDescent="0.25"/>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Assumptions</vt:lpstr>
      <vt:lpstr>Multi-Year</vt:lpstr>
      <vt:lpstr>Consolidated</vt:lpstr>
      <vt:lpstr>OBA</vt:lpstr>
      <vt:lpstr>OBASCO</vt:lpstr>
      <vt:lpstr>OBAIA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Ann Jackson</dc:creator>
  <cp:lastModifiedBy>Lea Ann Jackson</cp:lastModifiedBy>
  <cp:lastPrinted>2025-04-16T13:00:13Z</cp:lastPrinted>
  <dcterms:created xsi:type="dcterms:W3CDTF">2025-04-15T19:59:31Z</dcterms:created>
  <dcterms:modified xsi:type="dcterms:W3CDTF">2025-05-08T20:08:17Z</dcterms:modified>
</cp:coreProperties>
</file>